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5600" windowHeight="10335" firstSheet="2" activeTab="4"/>
  </bookViews>
  <sheets>
    <sheet name="Форма_3" sheetId="9" state="hidden" r:id="rId1"/>
    <sheet name="Areas" sheetId="10" state="hidden" r:id="rId2"/>
    <sheet name="Анализ9АКл" sheetId="25" r:id="rId3"/>
    <sheet name="Анализ9БКл" sheetId="28" r:id="rId4"/>
    <sheet name="АнализОО" sheetId="27" r:id="rId5"/>
  </sheets>
  <definedNames>
    <definedName name="Hfc" comment="Список сокращений типов классов и их расшифровка" localSheetId="3">#REF!</definedName>
    <definedName name="Hfc" comment="Список сокращений типов классов и их расшифровка">#REF!</definedName>
    <definedName name="_xlnm.Print_Area" localSheetId="2">Анализ9АКл!$A$7:$K$27</definedName>
    <definedName name="_xlnm.Print_Area" localSheetId="3">Анализ9БКл!$A$7:$K$27</definedName>
    <definedName name="_xlnm.Print_Area" localSheetId="4">АнализОО!$A$7:$L$27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B26" i="28"/>
  <c r="B25"/>
  <c r="B24"/>
  <c r="B23"/>
  <c r="J20"/>
  <c r="K20" s="1"/>
  <c r="J19"/>
  <c r="I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G9"/>
  <c r="I12" l="1"/>
  <c r="I14"/>
  <c r="I16"/>
  <c r="I18"/>
  <c r="I20"/>
  <c r="I11"/>
  <c r="I13"/>
  <c r="I15"/>
  <c r="I17"/>
  <c r="J20" i="25"/>
  <c r="E18" i="27"/>
  <c r="B19" l="1"/>
  <c r="C19"/>
  <c r="D19"/>
  <c r="E19"/>
  <c r="F19"/>
  <c r="G19"/>
  <c r="H19"/>
  <c r="I20" i="25" l="1"/>
  <c r="J19"/>
  <c r="I19" s="1"/>
  <c r="J18"/>
  <c r="I18" s="1"/>
  <c r="J17"/>
  <c r="I17" s="1"/>
  <c r="J16"/>
  <c r="I16" s="1"/>
  <c r="J15"/>
  <c r="I15" s="1"/>
  <c r="J14"/>
  <c r="I14" s="1"/>
  <c r="J13"/>
  <c r="I13" s="1"/>
  <c r="J12"/>
  <c r="I12" s="1"/>
  <c r="J11"/>
  <c r="I11" s="1"/>
  <c r="C12" i="27"/>
  <c r="C13"/>
  <c r="C14"/>
  <c r="C15"/>
  <c r="C16"/>
  <c r="C17"/>
  <c r="C18"/>
  <c r="C20"/>
  <c r="C11"/>
  <c r="D10"/>
  <c r="E10"/>
  <c r="F10"/>
  <c r="G10"/>
  <c r="C10"/>
  <c r="N4" l="1"/>
  <c r="O4"/>
  <c r="N5"/>
  <c r="O5"/>
  <c r="N6"/>
  <c r="O6"/>
  <c r="K18" i="25"/>
  <c r="D12" i="27"/>
  <c r="K20" i="25" l="1"/>
  <c r="K17"/>
  <c r="B13" i="27"/>
  <c r="D13"/>
  <c r="E13"/>
  <c r="F13"/>
  <c r="G13"/>
  <c r="H13"/>
  <c r="B14"/>
  <c r="D14"/>
  <c r="E14"/>
  <c r="F14"/>
  <c r="G14"/>
  <c r="H14"/>
  <c r="B15"/>
  <c r="D15"/>
  <c r="E15"/>
  <c r="F15"/>
  <c r="G15"/>
  <c r="H15"/>
  <c r="B16"/>
  <c r="D16"/>
  <c r="E16"/>
  <c r="F16"/>
  <c r="G16"/>
  <c r="H16"/>
  <c r="B17"/>
  <c r="D17"/>
  <c r="E17"/>
  <c r="F17"/>
  <c r="G17"/>
  <c r="H17"/>
  <c r="B18"/>
  <c r="D18"/>
  <c r="F18"/>
  <c r="G18"/>
  <c r="H18"/>
  <c r="B20"/>
  <c r="D20"/>
  <c r="E20"/>
  <c r="F20"/>
  <c r="G20"/>
  <c r="H20"/>
  <c r="H12" l="1"/>
  <c r="G12"/>
  <c r="F12"/>
  <c r="E12"/>
  <c r="B12"/>
  <c r="E11"/>
  <c r="F11"/>
  <c r="G11"/>
  <c r="H11"/>
  <c r="D11"/>
  <c r="D7"/>
  <c r="R5"/>
  <c r="R4"/>
  <c r="R6" s="1"/>
  <c r="M5"/>
  <c r="P5"/>
  <c r="Q5"/>
  <c r="M4"/>
  <c r="M6" s="1"/>
  <c r="P4"/>
  <c r="P6" s="1"/>
  <c r="J19" s="1"/>
  <c r="Q4"/>
  <c r="Q6" s="1"/>
  <c r="J20" s="1"/>
  <c r="I20" s="1"/>
  <c r="L5"/>
  <c r="L4"/>
  <c r="L6" s="1"/>
  <c r="J18" s="1"/>
  <c r="I18" s="1"/>
  <c r="K19" l="1"/>
  <c r="I19"/>
  <c r="E5"/>
  <c r="F5"/>
  <c r="G5"/>
  <c r="H5"/>
  <c r="I5"/>
  <c r="J5"/>
  <c r="K5"/>
  <c r="D5"/>
  <c r="B11" l="1"/>
  <c r="E4" l="1"/>
  <c r="E6" s="1"/>
  <c r="J12" s="1"/>
  <c r="I12" s="1"/>
  <c r="D4"/>
  <c r="D6" s="1"/>
  <c r="J11" s="1"/>
  <c r="I11" s="1"/>
  <c r="F4"/>
  <c r="F6" s="1"/>
  <c r="J13" s="1"/>
  <c r="I13" s="1"/>
  <c r="G4"/>
  <c r="G6" s="1"/>
  <c r="J14" s="1"/>
  <c r="I14" s="1"/>
  <c r="H4"/>
  <c r="H6" s="1"/>
  <c r="J15" s="1"/>
  <c r="I15" s="1"/>
  <c r="I4"/>
  <c r="I6" s="1"/>
  <c r="J16" s="1"/>
  <c r="I16" s="1"/>
  <c r="J4"/>
  <c r="J6" s="1"/>
  <c r="J17" s="1"/>
  <c r="I17" s="1"/>
  <c r="K4"/>
  <c r="K6" s="1"/>
  <c r="G9"/>
  <c r="K16" s="1"/>
  <c r="B23"/>
  <c r="B24"/>
  <c r="B25"/>
  <c r="B26"/>
  <c r="K18" l="1"/>
  <c r="K20"/>
  <c r="K17"/>
  <c r="K15"/>
  <c r="K14"/>
  <c r="K12"/>
  <c r="K13" l="1"/>
  <c r="K11"/>
  <c r="G9" i="25"/>
  <c r="K15" l="1"/>
  <c r="K12"/>
  <c r="K16"/>
  <c r="K13"/>
  <c r="K14"/>
  <c r="K11"/>
  <c r="B24"/>
  <c r="B25"/>
  <c r="B26"/>
  <c r="B23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E2" s="1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F1"/>
  <c r="A1"/>
  <c r="I2" l="1"/>
  <c r="H2"/>
  <c r="T2"/>
  <c r="L2"/>
  <c r="P2"/>
</calcChain>
</file>

<file path=xl/sharedStrings.xml><?xml version="1.0" encoding="utf-8"?>
<sst xmlns="http://schemas.openxmlformats.org/spreadsheetml/2006/main" count="260" uniqueCount="124">
  <si>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</si>
  <si>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</si>
  <si>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</si>
  <si>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</si>
  <si>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</si>
  <si>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</si>
  <si>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</si>
  <si>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</si>
  <si>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</si>
  <si>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</si>
  <si>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</si>
  <si>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</si>
  <si>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</si>
  <si>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</si>
  <si>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</si>
  <si>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</si>
  <si>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</si>
  <si>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</si>
  <si>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</si>
  <si>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</si>
  <si>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</si>
  <si>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</si>
  <si>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</si>
  <si>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</si>
  <si>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</si>
  <si>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</si>
  <si>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</si>
  <si>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</si>
  <si>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</si>
  <si>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</si>
  <si>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</si>
  <si>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</si>
  <si>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</si>
  <si>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</si>
  <si>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</si>
  <si>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</si>
  <si>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</si>
  <si>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</si>
  <si>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</si>
  <si>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</si>
  <si>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</si>
  <si>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</si>
  <si>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</si>
  <si>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</si>
  <si>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</si>
  <si>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</si>
  <si>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</si>
  <si>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</si>
  <si>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</si>
  <si>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</si>
  <si>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</si>
  <si>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</si>
  <si>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</si>
  <si>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</si>
  <si>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</si>
  <si>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</si>
  <si>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</si>
  <si>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</si>
  <si>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</si>
  <si>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</si>
  <si>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</si>
  <si>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</si>
  <si>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</si>
  <si>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</si>
  <si>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</si>
  <si>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</si>
  <si>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</si>
  <si>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</si>
  <si>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</si>
  <si>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</si>
  <si>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</si>
  <si>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</si>
  <si>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</si>
  <si>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</si>
  <si>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</si>
  <si>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</si>
  <si>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</si>
  <si>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</si>
  <si>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</si>
  <si>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</si>
  <si>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</si>
  <si>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</si>
  <si>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</si>
  <si>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</si>
  <si>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7
1 б</t>
  </si>
  <si>
    <t>7
2 б</t>
  </si>
  <si>
    <t>9
1 б</t>
  </si>
  <si>
    <t>9
2 б</t>
  </si>
  <si>
    <t>2.1</t>
  </si>
  <si>
    <t>Б</t>
  </si>
  <si>
    <t>В</t>
  </si>
  <si>
    <t>9
3 б</t>
  </si>
  <si>
    <t>10
1 б</t>
  </si>
  <si>
    <t>10
2 б</t>
  </si>
  <si>
    <t>Обозначение заданияв ГИА-9 (№)</t>
  </si>
  <si>
    <t>Проверяемые элементы содержания</t>
  </si>
  <si>
    <t>Коды проверяемых элементов содержания</t>
  </si>
  <si>
    <t>Коды проверяемых умений</t>
  </si>
  <si>
    <t>Уровень сложности задания</t>
  </si>
  <si>
    <t>Общество как форма жизнедеятельности людей; взаимодействие общества и природы; основные сферы общественной жизни, их взаимосвязь</t>
  </si>
  <si>
    <t>1.1, 1.2, 1.3</t>
  </si>
  <si>
    <t>1.2, 1.3, 2.1</t>
  </si>
  <si>
    <t>Общество и человек (задание на обращение к социальным реалиям)</t>
  </si>
  <si>
    <t>1.1, 1.2, 1.3, 1.4, 1.5, 1.6, 1.7, 1.8</t>
  </si>
  <si>
    <t>1.1, 1.2, 1.3, 2.6</t>
  </si>
  <si>
    <t>Сфера духовной культуры и ее особенности; наука в жизни
современного общества; образование и его значимость в
условиях информационного общества; возможности получения
общего и профессионального образования в Российской Федерации;
религия, религиозные организации и объединения, их роль в жизни
современного общества; свобода совести; мораль; гуманизм; патриотизм; гражданственность.</t>
  </si>
  <si>
    <t>2.1, 2.2, 2.3, 2.4, 2.5</t>
  </si>
  <si>
    <t>2.1, 2.6</t>
  </si>
  <si>
    <t>Экономическая сфера жизни общества (задание на анализ двух суждений)</t>
  </si>
  <si>
    <t>3.1, 3.2, 3.3, 3.4, 3.5, 3.6, 3.7, 3.8, 3.9, 3.10, 3.11, 3.12</t>
  </si>
  <si>
    <t>2.3</t>
  </si>
  <si>
    <t>4.1, 4.2, 4.3, 4.4, 4.5, 4.6</t>
  </si>
  <si>
    <t>Социальная структура общества, семья как малая группа, многообразие социальных ролей в подростковом возрасте, социальные ценности и нормы, отклоняющееся поведение, социальный конфликт и пути его решения, межнациональные отношения</t>
  </si>
  <si>
    <t>6.3, 6.13, 6.14, 6.15</t>
  </si>
  <si>
    <t>2.6</t>
  </si>
  <si>
    <t>Понятие правоотношений, право на труд и трудовые
правоотношения, трудоустройство несовершеннолетних, семейные правоотношения, права и обязанности родителей и детей, гражданские правоотношения, права собственности, права потребителей (задание на обращение к социальным реалиям)</t>
  </si>
  <si>
    <t>Различное содержание в разных вариантах: задание ориентировано на проверяемое умение (задание на установление соответствия)</t>
  </si>
  <si>
    <t>-</t>
  </si>
  <si>
    <t>2.2, 2.3</t>
  </si>
  <si>
    <t>2.7</t>
  </si>
  <si>
    <t>2.3, 2.6, 2.7</t>
  </si>
  <si>
    <t>2.3, 2.5, 2.7</t>
  </si>
  <si>
    <t>Различное содержание в разных вариантах: задание ориентировано на проверяемое умение (задания на анализ источников)</t>
  </si>
  <si>
    <t>КДР по обществознанию (9 кл.) 01.03.2019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</si>
</sst>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18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164" fontId="14" fillId="0" borderId="2" xfId="0" applyNumberFormat="1" applyFont="1" applyBorder="1" applyAlignment="1" applyProtection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2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106" t="e">
        <f>#REF!</f>
        <v>#REF!</v>
      </c>
      <c r="B1" s="107"/>
      <c r="C1" s="108"/>
      <c r="D1" s="39" t="s">
        <v>54</v>
      </c>
      <c r="E1" s="31"/>
      <c r="F1" s="109" t="e">
        <f>#REF!</f>
        <v>#REF!</v>
      </c>
      <c r="G1" s="110"/>
      <c r="H1" s="111" t="s">
        <v>51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4" t="s">
        <v>52</v>
      </c>
      <c r="B3" s="112" t="s">
        <v>49</v>
      </c>
      <c r="C3" s="114" t="s">
        <v>48</v>
      </c>
      <c r="D3" s="101" t="s">
        <v>55</v>
      </c>
      <c r="E3" s="103" t="s">
        <v>50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 t="s">
        <v>57</v>
      </c>
      <c r="W3" s="105"/>
      <c r="X3" s="105"/>
      <c r="Y3" s="105"/>
      <c r="Z3" s="104" t="s">
        <v>59</v>
      </c>
      <c r="AA3" s="105"/>
      <c r="AB3" s="105"/>
      <c r="AC3" s="105"/>
      <c r="AD3" s="99" t="s">
        <v>58</v>
      </c>
    </row>
    <row r="4" spans="1:30" ht="16.5" thickBot="1">
      <c r="A4" s="104"/>
      <c r="B4" s="113"/>
      <c r="C4" s="115"/>
      <c r="D4" s="10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0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1" priority="2">
      <formula>AND($C5&lt;&gt;0,$AD5&lt;&gt;100)</formula>
    </cfRule>
  </conditionalFormatting>
  <conditionalFormatting sqref="G5:H48 N5:Q48 V5:Y48">
    <cfRule type="cellIs" dxfId="20" priority="12" operator="greaterThan">
      <formula>#REF!</formula>
    </cfRule>
  </conditionalFormatting>
  <conditionalFormatting sqref="B5:B48">
    <cfRule type="cellIs" dxfId="19" priority="10" stopIfTrue="1" operator="lessThan">
      <formula>#REF!</formula>
    </cfRule>
  </conditionalFormatting>
  <conditionalFormatting sqref="E5:F48">
    <cfRule type="expression" dxfId="18" priority="90">
      <formula>IF(SUM(#REF!)&gt;#REF!,1)</formula>
    </cfRule>
  </conditionalFormatting>
  <conditionalFormatting sqref="G49:H54 N49:Q54 V49:Y54">
    <cfRule type="cellIs" dxfId="17" priority="125" operator="greaterThan">
      <formula>#REF!</formula>
    </cfRule>
  </conditionalFormatting>
  <conditionalFormatting sqref="B49:B54">
    <cfRule type="cellIs" dxfId="16" priority="131" stopIfTrue="1" operator="lessThan">
      <formula>#REF!</formula>
    </cfRule>
  </conditionalFormatting>
  <conditionalFormatting sqref="E49:F54">
    <cfRule type="expression" dxfId="15" priority="133">
      <formula>IF(SUM(#REF!)&gt;#REF!,1)</formula>
    </cfRule>
  </conditionalFormatting>
  <conditionalFormatting sqref="I49:M54">
    <cfRule type="expression" dxfId="14" priority="135">
      <formula>IF(SUM(#REF!)&gt;#REF!,1)</formula>
    </cfRule>
  </conditionalFormatting>
  <conditionalFormatting sqref="R49:U54">
    <cfRule type="expression" dxfId="13" priority="137">
      <formula>IF(SUM(#REF!)&gt;#REF!,1)</formula>
    </cfRule>
  </conditionalFormatting>
  <conditionalFormatting sqref="C49:D54">
    <cfRule type="expression" dxfId="12" priority="139" stopIfTrue="1">
      <formula>IF(AND(SUM(#REF!)&lt;&gt;#REF!,NOT(ISBLANK(#REF!))),1)</formula>
    </cfRule>
  </conditionalFormatting>
  <conditionalFormatting sqref="V49:Y54">
    <cfRule type="expression" dxfId="11" priority="141">
      <formula>SUM(#REF!)&gt;#REF!</formula>
    </cfRule>
  </conditionalFormatting>
  <conditionalFormatting sqref="I5:M48">
    <cfRule type="expression" dxfId="10" priority="272">
      <formula>IF(SUM(#REF!)&gt;#REF!,1)</formula>
    </cfRule>
  </conditionalFormatting>
  <conditionalFormatting sqref="R5:U48">
    <cfRule type="expression" dxfId="9" priority="1782">
      <formula>IF(SUM(#REF!)&gt;#REF!,1)</formula>
    </cfRule>
  </conditionalFormatting>
  <conditionalFormatting sqref="C5:D48">
    <cfRule type="expression" dxfId="8" priority="1784" stopIfTrue="1">
      <formula>IF(AND(SUM(#REF!)&lt;&gt;#REF!,NOT(ISBLANK(#REF!))),1)</formula>
    </cfRule>
  </conditionalFormatting>
  <conditionalFormatting sqref="V5:Y48">
    <cfRule type="expression" dxfId="7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27"/>
  <sheetViews>
    <sheetView zoomScale="80" zoomScaleNormal="80" workbookViewId="0">
      <selection activeCell="D2" sqref="D2:M2"/>
    </sheetView>
  </sheetViews>
  <sheetFormatPr defaultRowHeight="15"/>
  <cols>
    <col min="2" max="3" width="10.85546875" customWidth="1"/>
    <col min="4" max="4" width="40.7109375" customWidth="1"/>
    <col min="5" max="5" width="26.28515625" customWidth="1"/>
    <col min="6" max="6" width="21" customWidth="1"/>
    <col min="7" max="7" width="11.85546875" customWidth="1"/>
    <col min="8" max="8" width="6.42578125" bestFit="1" customWidth="1"/>
    <col min="9" max="9" width="10.5703125" bestFit="1" customWidth="1"/>
    <col min="10" max="10" width="13" customWidth="1"/>
    <col min="11" max="11" width="54.85546875" customWidth="1"/>
  </cols>
  <sheetData>
    <row r="2" spans="2:13" s="55" customFormat="1">
      <c r="B2" s="59" t="s">
        <v>69</v>
      </c>
      <c r="C2" s="59"/>
      <c r="D2" s="119">
        <v>0.83333333333333337</v>
      </c>
      <c r="E2" s="119">
        <v>0.5</v>
      </c>
      <c r="F2" s="119">
        <v>0.66666666666666663</v>
      </c>
      <c r="G2" s="119">
        <v>0.58333333333333337</v>
      </c>
      <c r="H2" s="119">
        <v>0.66666666666666663</v>
      </c>
      <c r="I2" s="119">
        <v>0.66666666666666663</v>
      </c>
      <c r="J2" s="119">
        <v>0.83333333333333337</v>
      </c>
      <c r="K2" s="119">
        <v>0.79166666666666663</v>
      </c>
      <c r="L2" s="119">
        <v>0.22222222222222221</v>
      </c>
      <c r="M2" s="119">
        <v>0.5</v>
      </c>
    </row>
    <row r="3" spans="2:13">
      <c r="D3" s="63">
        <v>1</v>
      </c>
      <c r="E3" s="64">
        <v>2</v>
      </c>
      <c r="F3" s="63">
        <v>3</v>
      </c>
      <c r="G3" s="64">
        <v>4</v>
      </c>
      <c r="H3" s="63">
        <v>5</v>
      </c>
      <c r="I3" s="64">
        <v>6</v>
      </c>
      <c r="J3" s="63">
        <v>7</v>
      </c>
      <c r="K3" s="64">
        <v>8</v>
      </c>
      <c r="L3" s="97">
        <v>9</v>
      </c>
      <c r="M3" s="64">
        <v>10</v>
      </c>
    </row>
    <row r="4" spans="2:13">
      <c r="D4" s="69"/>
      <c r="E4" s="60"/>
      <c r="F4" s="60"/>
      <c r="G4" s="60"/>
      <c r="H4" s="60"/>
      <c r="I4" s="60"/>
      <c r="J4" s="60"/>
      <c r="K4" s="60"/>
    </row>
    <row r="5" spans="2:13">
      <c r="D5" s="69"/>
      <c r="E5" s="60"/>
      <c r="F5" s="60"/>
      <c r="G5" s="60"/>
      <c r="H5" s="60"/>
      <c r="I5" s="60"/>
      <c r="J5" s="60"/>
      <c r="K5" s="60"/>
    </row>
    <row r="6" spans="2:13">
      <c r="D6" s="69"/>
      <c r="E6" s="60"/>
      <c r="F6" s="60"/>
      <c r="G6" s="60"/>
      <c r="H6" s="60"/>
      <c r="I6" s="60"/>
      <c r="J6" s="60"/>
      <c r="K6" s="60"/>
    </row>
    <row r="7" spans="2:13">
      <c r="D7" s="83" t="s">
        <v>123</v>
      </c>
      <c r="E7" s="84"/>
      <c r="F7" s="84"/>
      <c r="G7" s="84"/>
      <c r="H7" s="84"/>
      <c r="I7" s="60"/>
      <c r="J7" s="60"/>
      <c r="K7" s="60"/>
    </row>
    <row r="8" spans="2:13">
      <c r="B8" s="55"/>
      <c r="C8" s="55"/>
      <c r="D8" s="83" t="s">
        <v>70</v>
      </c>
      <c r="E8" s="83" t="s">
        <v>71</v>
      </c>
      <c r="F8" s="83"/>
      <c r="G8" s="83"/>
      <c r="H8" s="83"/>
      <c r="I8" s="55"/>
      <c r="J8" s="55"/>
      <c r="K8" s="55"/>
    </row>
    <row r="9" spans="2:13" ht="21">
      <c r="G9" s="61" t="str">
        <f>IF(COUNTIF(D2:K2,"")=0,"","Введите уровень успешности каждого задания")</f>
        <v/>
      </c>
    </row>
    <row r="10" spans="2:13" ht="78.75">
      <c r="B10" s="66" t="s">
        <v>60</v>
      </c>
      <c r="C10" s="66" t="s">
        <v>94</v>
      </c>
      <c r="D10" s="62" t="s">
        <v>95</v>
      </c>
      <c r="E10" s="62" t="s">
        <v>96</v>
      </c>
      <c r="F10" s="62" t="s">
        <v>97</v>
      </c>
      <c r="G10" s="62" t="s">
        <v>98</v>
      </c>
      <c r="H10" s="62" t="s">
        <v>62</v>
      </c>
      <c r="I10" s="62" t="s">
        <v>61</v>
      </c>
      <c r="J10" s="62" t="s">
        <v>63</v>
      </c>
      <c r="K10" s="62" t="s">
        <v>74</v>
      </c>
    </row>
    <row r="11" spans="2:13" ht="78.75">
      <c r="B11" s="85">
        <v>1</v>
      </c>
      <c r="C11" s="96">
        <v>1</v>
      </c>
      <c r="D11" s="89" t="s">
        <v>99</v>
      </c>
      <c r="E11" s="90" t="s">
        <v>100</v>
      </c>
      <c r="F11" s="91" t="s">
        <v>101</v>
      </c>
      <c r="G11" s="92" t="s">
        <v>89</v>
      </c>
      <c r="H11" s="98">
        <v>1</v>
      </c>
      <c r="I11" s="87">
        <f t="shared" ref="I11:I20" si="0">IF(J11="","",J11*H11)</f>
        <v>0.83333333333333337</v>
      </c>
      <c r="J11" s="88">
        <f>IF($D$2="","",$D$2)</f>
        <v>0.83333333333333337</v>
      </c>
      <c r="K11" s="86" t="str">
        <f t="shared" ref="K11:K18" si="1">IF(J11="",$G$9,IF(J11&gt;=$A$27,$D$27,IF(J11&gt;=$A$26,$D$26,IF(J11&gt;=$A$25,$D$25,IF(J11&gt;=$A$24,$D$24,$D$23)))))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3" ht="31.5">
      <c r="B12" s="85">
        <v>2</v>
      </c>
      <c r="C12" s="96">
        <v>3</v>
      </c>
      <c r="D12" s="89" t="s">
        <v>102</v>
      </c>
      <c r="E12" s="90" t="s">
        <v>103</v>
      </c>
      <c r="F12" s="91" t="s">
        <v>104</v>
      </c>
      <c r="G12" s="92" t="s">
        <v>89</v>
      </c>
      <c r="H12" s="98">
        <v>1</v>
      </c>
      <c r="I12" s="87">
        <f t="shared" si="0"/>
        <v>0.5</v>
      </c>
      <c r="J12" s="88">
        <f>IF($E$2="","",$E$2)</f>
        <v>0.5</v>
      </c>
      <c r="K12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3" ht="15.75">
      <c r="B13" s="85">
        <v>3</v>
      </c>
      <c r="C13" s="96">
        <v>5</v>
      </c>
      <c r="D13" s="93" t="s">
        <v>105</v>
      </c>
      <c r="E13" s="90" t="s">
        <v>106</v>
      </c>
      <c r="F13" s="91" t="s">
        <v>107</v>
      </c>
      <c r="G13" s="92" t="s">
        <v>89</v>
      </c>
      <c r="H13" s="98">
        <v>1</v>
      </c>
      <c r="I13" s="87">
        <f t="shared" si="0"/>
        <v>0.66666666666666663</v>
      </c>
      <c r="J13" s="88">
        <f>IF($F$2="","",$F$2)</f>
        <v>0.66666666666666663</v>
      </c>
      <c r="K13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3" ht="47.25">
      <c r="B14" s="85">
        <v>4</v>
      </c>
      <c r="C14" s="96">
        <v>10</v>
      </c>
      <c r="D14" s="93" t="s">
        <v>108</v>
      </c>
      <c r="E14" s="90" t="s">
        <v>109</v>
      </c>
      <c r="F14" s="91" t="s">
        <v>110</v>
      </c>
      <c r="G14" s="92" t="s">
        <v>76</v>
      </c>
      <c r="H14" s="98">
        <v>1</v>
      </c>
      <c r="I14" s="87">
        <f t="shared" si="0"/>
        <v>0.58333333333333337</v>
      </c>
      <c r="J14" s="88">
        <f>IF($G$2="","",$G$2)</f>
        <v>0.58333333333333337</v>
      </c>
      <c r="K14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3" ht="126">
      <c r="B15" s="85">
        <v>5</v>
      </c>
      <c r="C15" s="96">
        <v>11</v>
      </c>
      <c r="D15" s="93" t="s">
        <v>112</v>
      </c>
      <c r="E15" s="90" t="s">
        <v>111</v>
      </c>
      <c r="F15" s="91" t="s">
        <v>88</v>
      </c>
      <c r="G15" s="92" t="s">
        <v>89</v>
      </c>
      <c r="H15" s="98">
        <v>1</v>
      </c>
      <c r="I15" s="87">
        <f t="shared" si="0"/>
        <v>0.66666666666666663</v>
      </c>
      <c r="J15" s="88">
        <f>IF($H$2="","",$H$2)</f>
        <v>0.66666666666666663</v>
      </c>
      <c r="K15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3" ht="15.75">
      <c r="B16" s="85">
        <v>6</v>
      </c>
      <c r="C16" s="96">
        <v>19</v>
      </c>
      <c r="D16" s="93" t="s">
        <v>115</v>
      </c>
      <c r="E16" s="90" t="s">
        <v>113</v>
      </c>
      <c r="F16" s="91" t="s">
        <v>114</v>
      </c>
      <c r="G16" s="92" t="s">
        <v>89</v>
      </c>
      <c r="H16" s="98">
        <v>1</v>
      </c>
      <c r="I16" s="87">
        <f t="shared" si="0"/>
        <v>0.66666666666666663</v>
      </c>
      <c r="J16" s="88">
        <f>IF($I$2="","",$I$2)</f>
        <v>0.66666666666666663</v>
      </c>
      <c r="K16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1" ht="63">
      <c r="B17" s="85">
        <v>7</v>
      </c>
      <c r="C17" s="96">
        <v>22</v>
      </c>
      <c r="D17" s="93" t="s">
        <v>116</v>
      </c>
      <c r="E17" s="90" t="s">
        <v>117</v>
      </c>
      <c r="F17" s="91" t="s">
        <v>118</v>
      </c>
      <c r="G17" s="92" t="s">
        <v>89</v>
      </c>
      <c r="H17" s="98">
        <v>2</v>
      </c>
      <c r="I17" s="87">
        <f t="shared" si="0"/>
        <v>1.6666666666666667</v>
      </c>
      <c r="J17" s="88">
        <f>IF($J$2="","",$J$2)</f>
        <v>0.83333333333333337</v>
      </c>
      <c r="K17" s="86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1" ht="63">
      <c r="B18" s="85">
        <v>8</v>
      </c>
      <c r="C18" s="96">
        <v>26</v>
      </c>
      <c r="D18" s="93" t="s">
        <v>122</v>
      </c>
      <c r="E18" s="90" t="s">
        <v>117</v>
      </c>
      <c r="F18" s="91" t="s">
        <v>119</v>
      </c>
      <c r="G18" s="92" t="s">
        <v>76</v>
      </c>
      <c r="H18" s="98">
        <v>2</v>
      </c>
      <c r="I18" s="87">
        <f t="shared" si="0"/>
        <v>1.5833333333333333</v>
      </c>
      <c r="J18" s="88">
        <f>IF($K$2="","",$K$2)</f>
        <v>0.79166666666666663</v>
      </c>
      <c r="K18" s="86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1" ht="63">
      <c r="B19" s="85">
        <v>9</v>
      </c>
      <c r="C19" s="96">
        <v>29</v>
      </c>
      <c r="D19" s="93" t="s">
        <v>122</v>
      </c>
      <c r="E19" s="90" t="s">
        <v>117</v>
      </c>
      <c r="F19" s="91" t="s">
        <v>120</v>
      </c>
      <c r="G19" s="92" t="s">
        <v>90</v>
      </c>
      <c r="H19" s="98">
        <v>3</v>
      </c>
      <c r="I19" s="87">
        <f t="shared" si="0"/>
        <v>0.66666666666666663</v>
      </c>
      <c r="J19" s="88">
        <f>IF($L$2="","",$L$2)</f>
        <v>0.22222222222222221</v>
      </c>
      <c r="K19" s="86"/>
    </row>
    <row r="20" spans="1:11" ht="63">
      <c r="B20" s="85">
        <v>10</v>
      </c>
      <c r="C20" s="96">
        <v>31</v>
      </c>
      <c r="D20" s="93" t="s">
        <v>122</v>
      </c>
      <c r="E20" s="90" t="s">
        <v>117</v>
      </c>
      <c r="F20" s="91" t="s">
        <v>121</v>
      </c>
      <c r="G20" s="92" t="s">
        <v>90</v>
      </c>
      <c r="H20" s="98">
        <v>2</v>
      </c>
      <c r="I20" s="87">
        <f t="shared" si="0"/>
        <v>1</v>
      </c>
      <c r="J20" s="88">
        <f>IF($M$2="","",$M$2)</f>
        <v>0.5</v>
      </c>
      <c r="K20" s="86" t="str">
        <f>IF(J20="",$G$9,IF(J20&gt;=$A$27,$D$27,IF(J20&gt;=$A$26,$D$26,IF(J20&gt;=$A$25,$D$25,IF(J20&gt;=$A$24,$D$24,$D$23)))))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11" ht="15.75">
      <c r="A22" t="s">
        <v>73</v>
      </c>
      <c r="B22" t="s">
        <v>72</v>
      </c>
      <c r="D22" s="57" t="s">
        <v>64</v>
      </c>
    </row>
    <row r="23" spans="1:11" ht="15.75">
      <c r="A23" s="56">
        <v>0</v>
      </c>
      <c r="B23" s="56">
        <f>A24-0.01</f>
        <v>0.28999999999999998</v>
      </c>
      <c r="C23" s="56"/>
      <c r="D23" s="58" t="s">
        <v>65</v>
      </c>
    </row>
    <row r="24" spans="1:11" ht="15.75">
      <c r="A24" s="56">
        <v>0.3</v>
      </c>
      <c r="B24" s="56">
        <f t="shared" ref="B24:B26" si="2">A25-0.01</f>
        <v>0.49</v>
      </c>
      <c r="C24" s="56"/>
      <c r="D24" s="58" t="s">
        <v>66</v>
      </c>
    </row>
    <row r="25" spans="1:11" ht="15.75">
      <c r="A25" s="56">
        <v>0.5</v>
      </c>
      <c r="B25" s="56">
        <f t="shared" si="2"/>
        <v>0.69</v>
      </c>
      <c r="C25" s="56"/>
      <c r="D25" s="58" t="s">
        <v>75</v>
      </c>
    </row>
    <row r="26" spans="1:11" ht="15.75">
      <c r="A26" s="56">
        <v>0.7</v>
      </c>
      <c r="B26" s="56">
        <f t="shared" si="2"/>
        <v>0.89</v>
      </c>
      <c r="C26" s="56"/>
      <c r="D26" s="58" t="s">
        <v>67</v>
      </c>
    </row>
    <row r="27" spans="1:11" ht="15.75">
      <c r="A27" s="56">
        <v>0.9</v>
      </c>
      <c r="B27" s="56">
        <v>1</v>
      </c>
      <c r="C27" s="56"/>
      <c r="D27" s="58" t="s">
        <v>68</v>
      </c>
    </row>
  </sheetData>
  <sheetProtection password="F7B7" sheet="1" objects="1" scenarios="1" formatColumns="0" formatRows="0"/>
  <conditionalFormatting sqref="A23:D24 K11:K20">
    <cfRule type="expression" dxfId="6" priority="1">
      <formula>$J11&lt;$A$25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zoomScale="80" zoomScaleNormal="80" workbookViewId="0">
      <selection activeCell="D2" sqref="D2:M2"/>
    </sheetView>
  </sheetViews>
  <sheetFormatPr defaultRowHeight="15"/>
  <cols>
    <col min="2" max="3" width="10.85546875" customWidth="1"/>
    <col min="4" max="4" width="40.7109375" customWidth="1"/>
    <col min="5" max="5" width="26.28515625" customWidth="1"/>
    <col min="6" max="6" width="21" customWidth="1"/>
    <col min="7" max="7" width="11.85546875" customWidth="1"/>
    <col min="8" max="8" width="6.42578125" bestFit="1" customWidth="1"/>
    <col min="9" max="9" width="10.5703125" bestFit="1" customWidth="1"/>
    <col min="10" max="10" width="13" customWidth="1"/>
    <col min="11" max="11" width="54.85546875" customWidth="1"/>
  </cols>
  <sheetData>
    <row r="2" spans="2:13" s="55" customFormat="1">
      <c r="B2" s="59" t="s">
        <v>69</v>
      </c>
      <c r="C2" s="59"/>
      <c r="D2" s="119">
        <v>0.7</v>
      </c>
      <c r="E2" s="119">
        <v>0.8</v>
      </c>
      <c r="F2" s="119">
        <v>0.3</v>
      </c>
      <c r="G2" s="119">
        <v>0.5</v>
      </c>
      <c r="H2" s="119">
        <v>0.4</v>
      </c>
      <c r="I2" s="119">
        <v>0.7</v>
      </c>
      <c r="J2" s="119">
        <v>0.5</v>
      </c>
      <c r="K2" s="119">
        <v>0.85</v>
      </c>
      <c r="L2" s="119">
        <v>0.3666666666666667</v>
      </c>
      <c r="M2" s="119">
        <v>0.2</v>
      </c>
    </row>
    <row r="3" spans="2:13">
      <c r="D3" s="63">
        <v>1</v>
      </c>
      <c r="E3" s="64">
        <v>2</v>
      </c>
      <c r="F3" s="63">
        <v>3</v>
      </c>
      <c r="G3" s="64">
        <v>4</v>
      </c>
      <c r="H3" s="63">
        <v>5</v>
      </c>
      <c r="I3" s="64">
        <v>6</v>
      </c>
      <c r="J3" s="63">
        <v>7</v>
      </c>
      <c r="K3" s="64">
        <v>8</v>
      </c>
      <c r="L3" s="97">
        <v>9</v>
      </c>
      <c r="M3" s="64">
        <v>10</v>
      </c>
    </row>
    <row r="4" spans="2:13">
      <c r="D4" s="69"/>
      <c r="E4" s="60"/>
      <c r="F4" s="60"/>
      <c r="G4" s="60"/>
      <c r="H4" s="60"/>
      <c r="I4" s="60"/>
      <c r="J4" s="60"/>
      <c r="K4" s="60"/>
    </row>
    <row r="5" spans="2:13">
      <c r="D5" s="69"/>
      <c r="E5" s="60"/>
      <c r="F5" s="60"/>
      <c r="G5" s="60"/>
      <c r="H5" s="60"/>
      <c r="I5" s="60"/>
      <c r="J5" s="60"/>
      <c r="K5" s="60"/>
    </row>
    <row r="6" spans="2:13">
      <c r="D6" s="69"/>
      <c r="E6" s="60"/>
      <c r="F6" s="60"/>
      <c r="G6" s="60"/>
      <c r="H6" s="60"/>
      <c r="I6" s="60"/>
      <c r="J6" s="60"/>
      <c r="K6" s="60"/>
    </row>
    <row r="7" spans="2:13">
      <c r="D7" s="83" t="s">
        <v>123</v>
      </c>
      <c r="E7" s="84"/>
      <c r="F7" s="84"/>
      <c r="G7" s="84"/>
      <c r="H7" s="84"/>
      <c r="I7" s="60"/>
      <c r="J7" s="60"/>
      <c r="K7" s="60"/>
    </row>
    <row r="8" spans="2:13">
      <c r="B8" s="55"/>
      <c r="C8" s="55"/>
      <c r="D8" s="83" t="s">
        <v>70</v>
      </c>
      <c r="E8" s="83" t="s">
        <v>71</v>
      </c>
      <c r="F8" s="83"/>
      <c r="G8" s="83"/>
      <c r="H8" s="83"/>
      <c r="I8" s="55"/>
      <c r="J8" s="55"/>
      <c r="K8" s="55"/>
    </row>
    <row r="9" spans="2:13" ht="21">
      <c r="G9" s="61" t="str">
        <f>IF(COUNTIF(D2:K2,"")=0,"","Введите уровень успешности каждого задания")</f>
        <v/>
      </c>
    </row>
    <row r="10" spans="2:13" ht="78.75">
      <c r="B10" s="66" t="s">
        <v>60</v>
      </c>
      <c r="C10" s="66" t="s">
        <v>94</v>
      </c>
      <c r="D10" s="62" t="s">
        <v>95</v>
      </c>
      <c r="E10" s="62" t="s">
        <v>96</v>
      </c>
      <c r="F10" s="62" t="s">
        <v>97</v>
      </c>
      <c r="G10" s="62" t="s">
        <v>98</v>
      </c>
      <c r="H10" s="62" t="s">
        <v>62</v>
      </c>
      <c r="I10" s="62" t="s">
        <v>61</v>
      </c>
      <c r="J10" s="62" t="s">
        <v>63</v>
      </c>
      <c r="K10" s="62" t="s">
        <v>74</v>
      </c>
    </row>
    <row r="11" spans="2:13" ht="78.75">
      <c r="B11" s="85">
        <v>1</v>
      </c>
      <c r="C11" s="96">
        <v>1</v>
      </c>
      <c r="D11" s="89" t="s">
        <v>99</v>
      </c>
      <c r="E11" s="90" t="s">
        <v>100</v>
      </c>
      <c r="F11" s="91" t="s">
        <v>101</v>
      </c>
      <c r="G11" s="92" t="s">
        <v>89</v>
      </c>
      <c r="H11" s="98">
        <v>1</v>
      </c>
      <c r="I11" s="87">
        <f t="shared" ref="I11:I20" si="0">IF(J11="","",J11*H11)</f>
        <v>0.7</v>
      </c>
      <c r="J11" s="88">
        <f>IF($D$2="","",$D$2)</f>
        <v>0.7</v>
      </c>
      <c r="K11" s="86" t="str">
        <f t="shared" ref="K11:K18" si="1">IF(J11="",$G$9,IF(J11&gt;=$A$27,$D$27,IF(J11&gt;=$A$26,$D$26,IF(J11&gt;=$A$25,$D$25,IF(J11&gt;=$A$24,$D$24,$D$23)))))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3" ht="31.5">
      <c r="B12" s="85">
        <v>2</v>
      </c>
      <c r="C12" s="96">
        <v>3</v>
      </c>
      <c r="D12" s="89" t="s">
        <v>102</v>
      </c>
      <c r="E12" s="90" t="s">
        <v>103</v>
      </c>
      <c r="F12" s="91" t="s">
        <v>104</v>
      </c>
      <c r="G12" s="92" t="s">
        <v>89</v>
      </c>
      <c r="H12" s="98">
        <v>1</v>
      </c>
      <c r="I12" s="87">
        <f t="shared" si="0"/>
        <v>0.8</v>
      </c>
      <c r="J12" s="88">
        <f>IF($E$2="","",$E$2)</f>
        <v>0.8</v>
      </c>
      <c r="K12" s="86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3" ht="15.75">
      <c r="B13" s="85">
        <v>3</v>
      </c>
      <c r="C13" s="96">
        <v>5</v>
      </c>
      <c r="D13" s="93" t="s">
        <v>105</v>
      </c>
      <c r="E13" s="90" t="s">
        <v>106</v>
      </c>
      <c r="F13" s="91" t="s">
        <v>107</v>
      </c>
      <c r="G13" s="92" t="s">
        <v>89</v>
      </c>
      <c r="H13" s="98">
        <v>1</v>
      </c>
      <c r="I13" s="87">
        <f t="shared" si="0"/>
        <v>0.3</v>
      </c>
      <c r="J13" s="88">
        <f>IF($F$2="","",$F$2)</f>
        <v>0.3</v>
      </c>
      <c r="K13" s="86" t="str">
        <f t="shared" si="1"/>
        <v>Данный элемент содержания усвоен на низком уровне. Требуется коррекция.</v>
      </c>
    </row>
    <row r="14" spans="2:13" ht="47.25">
      <c r="B14" s="85">
        <v>4</v>
      </c>
      <c r="C14" s="96">
        <v>10</v>
      </c>
      <c r="D14" s="93" t="s">
        <v>108</v>
      </c>
      <c r="E14" s="90" t="s">
        <v>109</v>
      </c>
      <c r="F14" s="91" t="s">
        <v>110</v>
      </c>
      <c r="G14" s="92" t="s">
        <v>76</v>
      </c>
      <c r="H14" s="98">
        <v>1</v>
      </c>
      <c r="I14" s="87">
        <f t="shared" si="0"/>
        <v>0.5</v>
      </c>
      <c r="J14" s="88">
        <f>IF($G$2="","",$G$2)</f>
        <v>0.5</v>
      </c>
      <c r="K14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3" ht="126">
      <c r="B15" s="85">
        <v>5</v>
      </c>
      <c r="C15" s="96">
        <v>11</v>
      </c>
      <c r="D15" s="93" t="s">
        <v>112</v>
      </c>
      <c r="E15" s="90" t="s">
        <v>111</v>
      </c>
      <c r="F15" s="91" t="s">
        <v>88</v>
      </c>
      <c r="G15" s="92" t="s">
        <v>89</v>
      </c>
      <c r="H15" s="98">
        <v>1</v>
      </c>
      <c r="I15" s="87">
        <f t="shared" si="0"/>
        <v>0.4</v>
      </c>
      <c r="J15" s="88">
        <f>IF($H$2="","",$H$2)</f>
        <v>0.4</v>
      </c>
      <c r="K15" s="86" t="str">
        <f t="shared" si="1"/>
        <v>Данный элемент содержания усвоен на низком уровне. Требуется коррекция.</v>
      </c>
    </row>
    <row r="16" spans="2:13" ht="15.75">
      <c r="B16" s="85">
        <v>6</v>
      </c>
      <c r="C16" s="96">
        <v>19</v>
      </c>
      <c r="D16" s="93" t="s">
        <v>115</v>
      </c>
      <c r="E16" s="90" t="s">
        <v>113</v>
      </c>
      <c r="F16" s="91" t="s">
        <v>114</v>
      </c>
      <c r="G16" s="92" t="s">
        <v>89</v>
      </c>
      <c r="H16" s="98">
        <v>1</v>
      </c>
      <c r="I16" s="87">
        <f t="shared" si="0"/>
        <v>0.7</v>
      </c>
      <c r="J16" s="88">
        <f>IF($I$2="","",$I$2)</f>
        <v>0.7</v>
      </c>
      <c r="K16" s="86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1" ht="63">
      <c r="B17" s="85">
        <v>7</v>
      </c>
      <c r="C17" s="96">
        <v>22</v>
      </c>
      <c r="D17" s="93" t="s">
        <v>116</v>
      </c>
      <c r="E17" s="90" t="s">
        <v>117</v>
      </c>
      <c r="F17" s="91" t="s">
        <v>118</v>
      </c>
      <c r="G17" s="92" t="s">
        <v>89</v>
      </c>
      <c r="H17" s="98">
        <v>2</v>
      </c>
      <c r="I17" s="87">
        <f t="shared" si="0"/>
        <v>1</v>
      </c>
      <c r="J17" s="88">
        <f>IF($J$2="","",$J$2)</f>
        <v>0.5</v>
      </c>
      <c r="K17" s="86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1" ht="63">
      <c r="B18" s="85">
        <v>8</v>
      </c>
      <c r="C18" s="96">
        <v>26</v>
      </c>
      <c r="D18" s="93" t="s">
        <v>122</v>
      </c>
      <c r="E18" s="90" t="s">
        <v>117</v>
      </c>
      <c r="F18" s="91" t="s">
        <v>119</v>
      </c>
      <c r="G18" s="92" t="s">
        <v>76</v>
      </c>
      <c r="H18" s="98">
        <v>2</v>
      </c>
      <c r="I18" s="87">
        <f t="shared" si="0"/>
        <v>1.7</v>
      </c>
      <c r="J18" s="88">
        <f>IF($K$2="","",$K$2)</f>
        <v>0.85</v>
      </c>
      <c r="K18" s="86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1" ht="63">
      <c r="B19" s="85">
        <v>9</v>
      </c>
      <c r="C19" s="96">
        <v>29</v>
      </c>
      <c r="D19" s="93" t="s">
        <v>122</v>
      </c>
      <c r="E19" s="90" t="s">
        <v>117</v>
      </c>
      <c r="F19" s="91" t="s">
        <v>120</v>
      </c>
      <c r="G19" s="92" t="s">
        <v>90</v>
      </c>
      <c r="H19" s="98">
        <v>3</v>
      </c>
      <c r="I19" s="87">
        <f t="shared" si="0"/>
        <v>1.1000000000000001</v>
      </c>
      <c r="J19" s="88">
        <f>IF($L$2="","",$L$2)</f>
        <v>0.3666666666666667</v>
      </c>
      <c r="K19" s="86"/>
    </row>
    <row r="20" spans="1:11" ht="63">
      <c r="B20" s="85">
        <v>10</v>
      </c>
      <c r="C20" s="96">
        <v>31</v>
      </c>
      <c r="D20" s="93" t="s">
        <v>122</v>
      </c>
      <c r="E20" s="90" t="s">
        <v>117</v>
      </c>
      <c r="F20" s="91" t="s">
        <v>121</v>
      </c>
      <c r="G20" s="92" t="s">
        <v>90</v>
      </c>
      <c r="H20" s="98">
        <v>2</v>
      </c>
      <c r="I20" s="87">
        <f t="shared" si="0"/>
        <v>0.4</v>
      </c>
      <c r="J20" s="88">
        <f>IF($M$2="","",$M$2)</f>
        <v>0.2</v>
      </c>
      <c r="K20" s="86" t="str">
        <f>IF(J20="",$G$9,IF(J20&gt;=$A$27,$D$27,IF(J20&gt;=$A$26,$D$26,IF(J20&gt;=$A$25,$D$25,IF(J20&gt;=$A$24,$D$24,$D$23)))))</f>
        <v>Данный элемент содержания усвоен на крайне низком уровне. Требуется серьёзная коррекция.</v>
      </c>
    </row>
    <row r="22" spans="1:11" ht="15.75">
      <c r="A22" t="s">
        <v>73</v>
      </c>
      <c r="B22" t="s">
        <v>72</v>
      </c>
      <c r="D22" s="57" t="s">
        <v>64</v>
      </c>
    </row>
    <row r="23" spans="1:11" ht="15.75">
      <c r="A23" s="56">
        <v>0</v>
      </c>
      <c r="B23" s="56">
        <f>A24-0.01</f>
        <v>0.28999999999999998</v>
      </c>
      <c r="C23" s="56"/>
      <c r="D23" s="58" t="s">
        <v>65</v>
      </c>
    </row>
    <row r="24" spans="1:11" ht="15.75">
      <c r="A24" s="56">
        <v>0.3</v>
      </c>
      <c r="B24" s="56">
        <f t="shared" ref="B24:B26" si="2">A25-0.01</f>
        <v>0.49</v>
      </c>
      <c r="C24" s="56"/>
      <c r="D24" s="58" t="s">
        <v>66</v>
      </c>
    </row>
    <row r="25" spans="1:11" ht="15.75">
      <c r="A25" s="56">
        <v>0.5</v>
      </c>
      <c r="B25" s="56">
        <f t="shared" si="2"/>
        <v>0.69</v>
      </c>
      <c r="C25" s="56"/>
      <c r="D25" s="58" t="s">
        <v>75</v>
      </c>
    </row>
    <row r="26" spans="1:11" ht="15.75">
      <c r="A26" s="56">
        <v>0.7</v>
      </c>
      <c r="B26" s="56">
        <f t="shared" si="2"/>
        <v>0.89</v>
      </c>
      <c r="C26" s="56"/>
      <c r="D26" s="58" t="s">
        <v>67</v>
      </c>
    </row>
    <row r="27" spans="1:11" ht="15.75">
      <c r="A27" s="56">
        <v>0.9</v>
      </c>
      <c r="B27" s="56">
        <v>1</v>
      </c>
      <c r="C27" s="56"/>
      <c r="D27" s="58" t="s">
        <v>68</v>
      </c>
    </row>
  </sheetData>
  <sheetProtection password="F7B7" sheet="1" objects="1" scenarios="1" formatColumns="0" formatRows="0"/>
  <conditionalFormatting sqref="A23:D24 K11:K20">
    <cfRule type="expression" dxfId="4" priority="1">
      <formula>$J11&lt;$A$25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topLeftCell="A5" zoomScale="80" zoomScaleNormal="80" workbookViewId="0">
      <selection activeCell="D2" sqref="D2:R2"/>
    </sheetView>
  </sheetViews>
  <sheetFormatPr defaultRowHeight="15"/>
  <cols>
    <col min="1" max="1" width="9.140625" style="55"/>
    <col min="2" max="3" width="10.85546875" style="55" customWidth="1"/>
    <col min="4" max="4" width="40.7109375" style="55" customWidth="1"/>
    <col min="5" max="5" width="26.28515625" style="55" customWidth="1"/>
    <col min="6" max="6" width="21" style="55" customWidth="1"/>
    <col min="7" max="7" width="11.85546875" style="55" customWidth="1"/>
    <col min="8" max="8" width="6.42578125" style="55" bestFit="1" customWidth="1"/>
    <col min="9" max="9" width="10.5703125" style="55" bestFit="1" customWidth="1"/>
    <col min="10" max="10" width="13" style="55" customWidth="1"/>
    <col min="11" max="11" width="54.85546875" style="55" customWidth="1"/>
    <col min="12" max="16384" width="9.140625" style="55"/>
  </cols>
  <sheetData>
    <row r="1" spans="2:21" ht="15.75" customHeight="1" thickBot="1">
      <c r="D1" s="116" t="s">
        <v>81</v>
      </c>
      <c r="E1" s="117"/>
      <c r="F1" s="117"/>
      <c r="G1" s="117"/>
      <c r="H1" s="117"/>
      <c r="I1" s="117"/>
      <c r="J1" s="117"/>
      <c r="K1" s="118"/>
    </row>
    <row r="2" spans="2:21" s="81" customFormat="1" ht="15.75" thickBot="1">
      <c r="B2" s="82" t="s">
        <v>69</v>
      </c>
      <c r="C2" s="82"/>
      <c r="D2" s="120">
        <v>77.272727272727266</v>
      </c>
      <c r="E2" s="120">
        <v>63.636363636363633</v>
      </c>
      <c r="F2" s="120">
        <v>50</v>
      </c>
      <c r="G2" s="120">
        <v>54.54545454545454</v>
      </c>
      <c r="H2" s="120">
        <v>54.54545454545454</v>
      </c>
      <c r="I2" s="120">
        <v>68.181818181818173</v>
      </c>
      <c r="J2" s="120">
        <v>0</v>
      </c>
      <c r="K2" s="120">
        <v>68.181818181818173</v>
      </c>
      <c r="L2" s="120">
        <v>27.27272727272727</v>
      </c>
      <c r="M2" s="120">
        <v>68.181818181818173</v>
      </c>
      <c r="N2" s="120">
        <v>54.54545454545454</v>
      </c>
      <c r="O2" s="120">
        <v>9.0909090909090917</v>
      </c>
      <c r="P2" s="120">
        <v>4.5454545454545459</v>
      </c>
      <c r="Q2" s="120">
        <v>27.27272727272727</v>
      </c>
      <c r="R2" s="120">
        <v>22.727272727272727</v>
      </c>
    </row>
    <row r="3" spans="2:21" ht="26.25" thickBot="1">
      <c r="D3" s="94">
        <v>1</v>
      </c>
      <c r="E3" s="95">
        <v>2</v>
      </c>
      <c r="F3" s="94">
        <v>3</v>
      </c>
      <c r="G3" s="95">
        <v>4</v>
      </c>
      <c r="H3" s="94">
        <v>5</v>
      </c>
      <c r="I3" s="95">
        <v>6</v>
      </c>
      <c r="J3" s="94" t="s">
        <v>84</v>
      </c>
      <c r="K3" s="94" t="s">
        <v>85</v>
      </c>
      <c r="L3" s="95" t="s">
        <v>82</v>
      </c>
      <c r="M3" s="95" t="s">
        <v>83</v>
      </c>
      <c r="N3" s="94" t="s">
        <v>86</v>
      </c>
      <c r="O3" s="94" t="s">
        <v>87</v>
      </c>
      <c r="P3" s="94" t="s">
        <v>91</v>
      </c>
      <c r="Q3" s="95" t="s">
        <v>92</v>
      </c>
      <c r="R3" s="95" t="s">
        <v>93</v>
      </c>
    </row>
    <row r="4" spans="2:21">
      <c r="B4" s="80" t="s">
        <v>80</v>
      </c>
      <c r="C4" s="80"/>
      <c r="D4" s="79">
        <f t="shared" ref="D4:R4" si="0">IF(LEN(D3)&lt;4,1,1*LEFT(RIGHT(D3,3),1))</f>
        <v>1</v>
      </c>
      <c r="E4" s="79">
        <f t="shared" si="0"/>
        <v>1</v>
      </c>
      <c r="F4" s="79">
        <f t="shared" si="0"/>
        <v>1</v>
      </c>
      <c r="G4" s="79">
        <f t="shared" si="0"/>
        <v>1</v>
      </c>
      <c r="H4" s="79">
        <f t="shared" si="0"/>
        <v>1</v>
      </c>
      <c r="I4" s="79">
        <f t="shared" si="0"/>
        <v>1</v>
      </c>
      <c r="J4" s="79">
        <f t="shared" si="0"/>
        <v>1</v>
      </c>
      <c r="K4" s="79">
        <f t="shared" si="0"/>
        <v>2</v>
      </c>
      <c r="L4" s="79">
        <f t="shared" si="0"/>
        <v>1</v>
      </c>
      <c r="M4" s="79">
        <f t="shared" si="0"/>
        <v>2</v>
      </c>
      <c r="N4" s="79">
        <f t="shared" ref="N4:O4" si="1">IF(LEN(N3)&lt;4,1,1*LEFT(RIGHT(N3,3),1))</f>
        <v>1</v>
      </c>
      <c r="O4" s="79">
        <f t="shared" si="1"/>
        <v>2</v>
      </c>
      <c r="P4" s="79">
        <f t="shared" si="0"/>
        <v>3</v>
      </c>
      <c r="Q4" s="79">
        <f t="shared" si="0"/>
        <v>1</v>
      </c>
      <c r="R4" s="79">
        <f t="shared" si="0"/>
        <v>2</v>
      </c>
      <c r="S4" s="79"/>
      <c r="T4" s="79"/>
      <c r="U4" s="79"/>
    </row>
    <row r="5" spans="2:21">
      <c r="B5" s="80" t="s">
        <v>79</v>
      </c>
      <c r="C5" s="80"/>
      <c r="D5" s="79">
        <f>IF(LEN(D3)&lt;4,D3,IF(LEN(D3)&lt;8,LEFT(D3,LEN(D3)-4),LEFT(D3,LEN(D3)-8)))</f>
        <v>1</v>
      </c>
      <c r="E5" s="79">
        <f t="shared" ref="E5:R5" si="2">IF(LEN(E3)&lt;4,E3,IF(LEN(E3)&lt;8,LEFT(E3,LEN(E3)-4),LEFT(E3,LEN(E3)-8)))</f>
        <v>2</v>
      </c>
      <c r="F5" s="79">
        <f t="shared" si="2"/>
        <v>3</v>
      </c>
      <c r="G5" s="79">
        <f t="shared" si="2"/>
        <v>4</v>
      </c>
      <c r="H5" s="79">
        <f t="shared" si="2"/>
        <v>5</v>
      </c>
      <c r="I5" s="79">
        <f t="shared" si="2"/>
        <v>6</v>
      </c>
      <c r="J5" s="79" t="str">
        <f t="shared" si="2"/>
        <v>7</v>
      </c>
      <c r="K5" s="79" t="str">
        <f t="shared" si="2"/>
        <v>7</v>
      </c>
      <c r="L5" s="79" t="str">
        <f t="shared" si="2"/>
        <v>8</v>
      </c>
      <c r="M5" s="79" t="str">
        <f t="shared" si="2"/>
        <v>8</v>
      </c>
      <c r="N5" s="79" t="str">
        <f t="shared" ref="N5:O5" si="3">IF(LEN(N3)&lt;4,N3,IF(LEN(N3)&lt;8,LEFT(N3,LEN(N3)-4),LEFT(N3,LEN(N3)-8)))</f>
        <v>9</v>
      </c>
      <c r="O5" s="79" t="str">
        <f t="shared" si="3"/>
        <v>9</v>
      </c>
      <c r="P5" s="79" t="str">
        <f t="shared" si="2"/>
        <v>9</v>
      </c>
      <c r="Q5" s="79" t="str">
        <f t="shared" si="2"/>
        <v>10</v>
      </c>
      <c r="R5" s="79" t="str">
        <f t="shared" si="2"/>
        <v>10</v>
      </c>
      <c r="S5" s="79"/>
      <c r="T5" s="79"/>
      <c r="U5" s="79"/>
    </row>
    <row r="6" spans="2:21">
      <c r="B6" s="80" t="s">
        <v>78</v>
      </c>
      <c r="C6" s="80"/>
      <c r="D6" s="79">
        <f t="shared" ref="D6:R6" si="4">D4*D2</f>
        <v>77.272727272727266</v>
      </c>
      <c r="E6" s="79">
        <f t="shared" si="4"/>
        <v>63.636363636363633</v>
      </c>
      <c r="F6" s="79">
        <f t="shared" si="4"/>
        <v>50</v>
      </c>
      <c r="G6" s="79">
        <f t="shared" si="4"/>
        <v>54.54545454545454</v>
      </c>
      <c r="H6" s="79">
        <f t="shared" si="4"/>
        <v>54.54545454545454</v>
      </c>
      <c r="I6" s="79">
        <f t="shared" si="4"/>
        <v>68.181818181818173</v>
      </c>
      <c r="J6" s="79">
        <f t="shared" si="4"/>
        <v>0</v>
      </c>
      <c r="K6" s="79">
        <f t="shared" si="4"/>
        <v>136.36363636363635</v>
      </c>
      <c r="L6" s="79">
        <f t="shared" si="4"/>
        <v>27.27272727272727</v>
      </c>
      <c r="M6" s="79">
        <f t="shared" si="4"/>
        <v>136.36363636363635</v>
      </c>
      <c r="N6" s="79">
        <f t="shared" ref="N6:O6" si="5">N4*N2</f>
        <v>54.54545454545454</v>
      </c>
      <c r="O6" s="79">
        <f t="shared" si="5"/>
        <v>18.181818181818183</v>
      </c>
      <c r="P6" s="79">
        <f t="shared" si="4"/>
        <v>13.636363636363637</v>
      </c>
      <c r="Q6" s="79">
        <f t="shared" si="4"/>
        <v>27.27272727272727</v>
      </c>
      <c r="R6" s="79">
        <f t="shared" si="4"/>
        <v>45.454545454545453</v>
      </c>
      <c r="S6" s="79"/>
      <c r="T6" s="79"/>
      <c r="U6" s="79"/>
    </row>
    <row r="7" spans="2:21">
      <c r="D7" s="83" t="str">
        <f>Анализ9АКл!D7</f>
        <v>КДР по обществознанию (9 кл.) 01.03.2019</v>
      </c>
      <c r="E7" s="83"/>
      <c r="F7" s="83"/>
      <c r="G7" s="83"/>
      <c r="H7" s="83"/>
      <c r="I7" s="83"/>
    </row>
    <row r="8" spans="2:21">
      <c r="D8" s="83" t="s">
        <v>70</v>
      </c>
      <c r="E8" s="83" t="s">
        <v>77</v>
      </c>
      <c r="F8" s="83"/>
      <c r="G8" s="83"/>
      <c r="H8" s="83"/>
      <c r="I8" s="83"/>
    </row>
    <row r="9" spans="2:21" ht="21">
      <c r="G9" s="78" t="str">
        <f>IF(COUNTIF(D2:T2,"")=0,"","Введите уровень успешности каждого задания")</f>
        <v>Введите уровень успешности каждого задания</v>
      </c>
    </row>
    <row r="10" spans="2:21" ht="78.75">
      <c r="B10" s="66" t="s">
        <v>60</v>
      </c>
      <c r="C10" s="66" t="str">
        <f>Анализ9АКл!C10</f>
        <v>Обозначение заданияв ГИА-9 (№)</v>
      </c>
      <c r="D10" s="66" t="str">
        <f>Анализ9АКл!D10</f>
        <v>Проверяемые элементы содержания</v>
      </c>
      <c r="E10" s="66" t="str">
        <f>Анализ9АКл!E10</f>
        <v>Коды проверяемых элементов содержания</v>
      </c>
      <c r="F10" s="66" t="str">
        <f>Анализ9АКл!F10</f>
        <v>Коды проверяемых умений</v>
      </c>
      <c r="G10" s="66" t="str">
        <f>Анализ9АКл!G10</f>
        <v>Уровень сложности задания</v>
      </c>
      <c r="H10" s="77" t="s">
        <v>62</v>
      </c>
      <c r="I10" s="77" t="s">
        <v>61</v>
      </c>
      <c r="J10" s="77" t="s">
        <v>63</v>
      </c>
      <c r="K10" s="77" t="s">
        <v>74</v>
      </c>
    </row>
    <row r="11" spans="2:21" ht="78.75">
      <c r="B11" s="76">
        <f>Анализ9АКл!B11</f>
        <v>1</v>
      </c>
      <c r="C11" s="76">
        <f>Анализ9АКл!C11</f>
        <v>1</v>
      </c>
      <c r="D11" s="70" t="str">
        <f>Анализ9АКл!D11</f>
        <v>Общество как форма жизнедеятельности людей; взаимодействие общества и природы; основные сферы общественной жизни, их взаимосвязь</v>
      </c>
      <c r="E11" s="67" t="str">
        <f>Анализ9АКл!E11</f>
        <v>1.1, 1.2, 1.3</v>
      </c>
      <c r="F11" s="67" t="str">
        <f>Анализ9АКл!F11</f>
        <v>1.2, 1.3, 2.1</v>
      </c>
      <c r="G11" s="67" t="str">
        <f>Анализ9АКл!G11</f>
        <v>Б</v>
      </c>
      <c r="H11" s="67">
        <f>Анализ9АКл!H11</f>
        <v>1</v>
      </c>
      <c r="I11" s="68">
        <f t="shared" ref="I11:I20" si="6">IF(J11="","",J11*H11)</f>
        <v>0.77272727272727271</v>
      </c>
      <c r="J11" s="75">
        <f t="shared" ref="J11:J20" si="7">IF(COUNTIFS($D$5:$R$5,$B11,$D$2:$R$2,"")=0,SUMIFS($D$6:$R$6,$D$5:$R$5,$B11)/$H11/100,"")</f>
        <v>0.77272727272727271</v>
      </c>
      <c r="K11" s="65" t="str">
        <f t="shared" ref="K11:K16" si="8">IF(J11="",$G$9,IF(J11&gt;=$A$27,$D$27,IF(J11&gt;=$A$26,$D$26,IF(J11&gt;=$A$25,$D$25,IF(J11&gt;=$A$24,$D$24,$D$23)))))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21" ht="31.5">
      <c r="B12" s="76">
        <f>Анализ9АКл!B12</f>
        <v>2</v>
      </c>
      <c r="C12" s="76">
        <f>Анализ9АКл!C12</f>
        <v>3</v>
      </c>
      <c r="D12" s="70" t="str">
        <f>Анализ9АКл!D12</f>
        <v>Общество и человек (задание на обращение к социальным реалиям)</v>
      </c>
      <c r="E12" s="67" t="str">
        <f>Анализ9АКл!E12</f>
        <v>1.1, 1.2, 1.3, 1.4, 1.5, 1.6, 1.7, 1.8</v>
      </c>
      <c r="F12" s="67" t="str">
        <f>Анализ9АКл!F12</f>
        <v>1.1, 1.2, 1.3, 2.6</v>
      </c>
      <c r="G12" s="67" t="str">
        <f>Анализ9АКл!G12</f>
        <v>Б</v>
      </c>
      <c r="H12" s="67">
        <f>Анализ9АКл!H12</f>
        <v>1</v>
      </c>
      <c r="I12" s="68">
        <f t="shared" si="6"/>
        <v>0.63636363636363635</v>
      </c>
      <c r="J12" s="75">
        <f t="shared" si="7"/>
        <v>0.63636363636363635</v>
      </c>
      <c r="K12" s="65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21" ht="15.75">
      <c r="B13" s="76">
        <f>Анализ9АКл!B13</f>
        <v>3</v>
      </c>
      <c r="C13" s="76">
        <f>Анализ9АКл!C13</f>
        <v>5</v>
      </c>
      <c r="D13" s="70" t="str">
        <f>Анализ9АКл!D13</f>
        <v>Сфера духовной культуры и ее особенности; наука в жизни
современного общества; образование и его значимость в
условиях информационного общества; возможности получения
общего и профессионального образования в Российской Федерации;
религия, религиозные организации и объединения, их роль в жизни
современного общества; свобода совести; мораль; гуманизм; патриотизм; гражданственность.</v>
      </c>
      <c r="E13" s="67" t="str">
        <f>Анализ9АКл!E13</f>
        <v>2.1, 2.2, 2.3, 2.4, 2.5</v>
      </c>
      <c r="F13" s="67" t="str">
        <f>Анализ9АКл!F13</f>
        <v>2.1, 2.6</v>
      </c>
      <c r="G13" s="67" t="str">
        <f>Анализ9АКл!G13</f>
        <v>Б</v>
      </c>
      <c r="H13" s="67">
        <f>Анализ9АКл!H13</f>
        <v>1</v>
      </c>
      <c r="I13" s="68">
        <f t="shared" si="6"/>
        <v>0.5</v>
      </c>
      <c r="J13" s="75">
        <f t="shared" si="7"/>
        <v>0.5</v>
      </c>
      <c r="K13" s="65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1" ht="50.1" customHeight="1">
      <c r="B14" s="76">
        <f>Анализ9АКл!B14</f>
        <v>4</v>
      </c>
      <c r="C14" s="76">
        <f>Анализ9АКл!C14</f>
        <v>10</v>
      </c>
      <c r="D14" s="70" t="str">
        <f>Анализ9АКл!D14</f>
        <v>Экономическая сфера жизни общества (задание на анализ двух суждений)</v>
      </c>
      <c r="E14" s="67" t="str">
        <f>Анализ9АКл!E14</f>
        <v>3.1, 3.2, 3.3, 3.4, 3.5, 3.6, 3.7, 3.8, 3.9, 3.10, 3.11, 3.12</v>
      </c>
      <c r="F14" s="67" t="str">
        <f>Анализ9АКл!F14</f>
        <v>2.3</v>
      </c>
      <c r="G14" s="67" t="str">
        <f>Анализ9АКл!G14</f>
        <v>П</v>
      </c>
      <c r="H14" s="67">
        <f>Анализ9АКл!H14</f>
        <v>1</v>
      </c>
      <c r="I14" s="68">
        <f t="shared" si="6"/>
        <v>0.54545454545454541</v>
      </c>
      <c r="J14" s="75">
        <f t="shared" si="7"/>
        <v>0.54545454545454541</v>
      </c>
      <c r="K14" s="65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1" ht="126">
      <c r="B15" s="76">
        <f>Анализ9АКл!B15</f>
        <v>5</v>
      </c>
      <c r="C15" s="76">
        <f>Анализ9АКл!C15</f>
        <v>11</v>
      </c>
      <c r="D15" s="70" t="str">
        <f>Анализ9АКл!D15</f>
        <v>Социальная структура общества, семья как малая группа, многообразие социальных ролей в подростковом возрасте, социальные ценности и нормы, отклоняющееся поведение, социальный конфликт и пути его решения, межнациональные отношения</v>
      </c>
      <c r="E15" s="67" t="str">
        <f>Анализ9АКл!E15</f>
        <v>4.1, 4.2, 4.3, 4.4, 4.5, 4.6</v>
      </c>
      <c r="F15" s="67" t="str">
        <f>Анализ9АКл!F15</f>
        <v>2.1</v>
      </c>
      <c r="G15" s="67" t="str">
        <f>Анализ9АКл!G15</f>
        <v>Б</v>
      </c>
      <c r="H15" s="67">
        <f>Анализ9АКл!H15</f>
        <v>1</v>
      </c>
      <c r="I15" s="68">
        <f t="shared" si="6"/>
        <v>0.54545454545454541</v>
      </c>
      <c r="J15" s="75">
        <f t="shared" si="7"/>
        <v>0.54545454545454541</v>
      </c>
      <c r="K15" s="65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1" ht="15.75">
      <c r="B16" s="76">
        <f>Анализ9АКл!B16</f>
        <v>6</v>
      </c>
      <c r="C16" s="76">
        <f>Анализ9АКл!C16</f>
        <v>19</v>
      </c>
      <c r="D16" s="70" t="str">
        <f>Анализ9АКл!D16</f>
        <v>Понятие правоотношений, право на труд и трудовые
правоотношения, трудоустройство несовершеннолетних, семейные правоотношения, права и обязанности родителей и детей, гражданские правоотношения, права собственности, права потребителей (задание на обращение к социальным реалиям)</v>
      </c>
      <c r="E16" s="67" t="str">
        <f>Анализ9АКл!E16</f>
        <v>6.3, 6.13, 6.14, 6.15</v>
      </c>
      <c r="F16" s="67" t="str">
        <f>Анализ9АКл!F16</f>
        <v>2.6</v>
      </c>
      <c r="G16" s="67" t="str">
        <f>Анализ9АКл!G16</f>
        <v>Б</v>
      </c>
      <c r="H16" s="67">
        <f>Анализ9АКл!H16</f>
        <v>1</v>
      </c>
      <c r="I16" s="68">
        <f t="shared" si="6"/>
        <v>0.68181818181818177</v>
      </c>
      <c r="J16" s="75">
        <f t="shared" si="7"/>
        <v>0.68181818181818177</v>
      </c>
      <c r="K16" s="65" t="str">
        <f t="shared" si="8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1" ht="63">
      <c r="B17" s="76">
        <f>Анализ9АКл!B17</f>
        <v>7</v>
      </c>
      <c r="C17" s="76">
        <f>Анализ9АКл!C17</f>
        <v>22</v>
      </c>
      <c r="D17" s="70" t="str">
        <f>Анализ9АКл!D17</f>
        <v>Различное содержание в разных вариантах: задание ориентировано на проверяемое умение (задание на установление соответствия)</v>
      </c>
      <c r="E17" s="67" t="str">
        <f>Анализ9АКл!E17</f>
        <v>-</v>
      </c>
      <c r="F17" s="67" t="str">
        <f>Анализ9АКл!F17</f>
        <v>2.2, 2.3</v>
      </c>
      <c r="G17" s="67" t="str">
        <f>Анализ9АКл!G17</f>
        <v>Б</v>
      </c>
      <c r="H17" s="67">
        <f>Анализ9АКл!H17</f>
        <v>2</v>
      </c>
      <c r="I17" s="68">
        <f t="shared" si="6"/>
        <v>1.3636363636363635</v>
      </c>
      <c r="J17" s="75">
        <f t="shared" si="7"/>
        <v>0.68181818181818177</v>
      </c>
      <c r="K17" s="65" t="str">
        <f t="shared" ref="K17" si="9">IF(J17="",$G$9,IF(J17&gt;=$A$27,$D$27,IF(J17&gt;=$A$26,$D$26,IF(J17&gt;=$A$25,$D$25,IF(J17&gt;=$A$24,$D$24,$D$23)))))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1" ht="63">
      <c r="B18" s="76">
        <f>Анализ9АКл!B18</f>
        <v>8</v>
      </c>
      <c r="C18" s="76">
        <f>Анализ9АКл!C18</f>
        <v>26</v>
      </c>
      <c r="D18" s="70" t="str">
        <f>Анализ9АКл!D18</f>
        <v>Различное содержание в разных вариантах: задание ориентировано на проверяемое умение (задания на анализ источников)</v>
      </c>
      <c r="E18" s="67" t="str">
        <f>Анализ9АКл!E18</f>
        <v>-</v>
      </c>
      <c r="F18" s="67" t="str">
        <f>Анализ9АКл!F18</f>
        <v>2.7</v>
      </c>
      <c r="G18" s="67" t="str">
        <f>Анализ9АКл!G18</f>
        <v>П</v>
      </c>
      <c r="H18" s="67">
        <f>Анализ9АКл!H18</f>
        <v>2</v>
      </c>
      <c r="I18" s="68">
        <f t="shared" si="6"/>
        <v>1.6363636363636362</v>
      </c>
      <c r="J18" s="75">
        <f t="shared" si="7"/>
        <v>0.81818181818181812</v>
      </c>
      <c r="K18" s="65" t="str">
        <f t="shared" ref="K18:K20" si="10">IF(J18="",$G$9,IF(J18&gt;=$A$27,$D$27,IF(J18&gt;=$A$26,$D$26,IF(J18&gt;=$A$25,$D$25,IF(J18&gt;=$A$24,$D$24,$D$23)))))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1" ht="63">
      <c r="B19" s="76">
        <f>Анализ9АКл!B19</f>
        <v>9</v>
      </c>
      <c r="C19" s="76">
        <f>Анализ9АКл!C19</f>
        <v>29</v>
      </c>
      <c r="D19" s="70" t="str">
        <f>Анализ9АКл!D19</f>
        <v>Различное содержание в разных вариантах: задание ориентировано на проверяемое умение (задания на анализ источников)</v>
      </c>
      <c r="E19" s="67" t="str">
        <f>Анализ9АКл!E19</f>
        <v>-</v>
      </c>
      <c r="F19" s="67" t="str">
        <f>Анализ9АКл!F19</f>
        <v>2.3, 2.6, 2.7</v>
      </c>
      <c r="G19" s="67" t="str">
        <f>Анализ9АКл!G19</f>
        <v>В</v>
      </c>
      <c r="H19" s="67">
        <f>Анализ9АКл!H19</f>
        <v>3</v>
      </c>
      <c r="I19" s="68">
        <f t="shared" si="6"/>
        <v>0.86363636363636354</v>
      </c>
      <c r="J19" s="75">
        <f t="shared" si="7"/>
        <v>0.28787878787878785</v>
      </c>
      <c r="K19" s="65" t="str">
        <f t="shared" ref="K19" si="11">IF(J19="",$G$9,IF(J19&gt;=$A$27,$D$27,IF(J19&gt;=$A$26,$D$26,IF(J19&gt;=$A$25,$D$25,IF(J19&gt;=$A$24,$D$24,$D$23)))))</f>
        <v>Данный элемент содержания усвоен на крайне низком уровне. Требуется серьёзная коррекция.</v>
      </c>
    </row>
    <row r="20" spans="1:11" ht="63">
      <c r="B20" s="76">
        <f>Анализ9АКл!B20</f>
        <v>10</v>
      </c>
      <c r="C20" s="76">
        <f>Анализ9АКл!C20</f>
        <v>31</v>
      </c>
      <c r="D20" s="70" t="str">
        <f>Анализ9АКл!D20</f>
        <v>Различное содержание в разных вариантах: задание ориентировано на проверяемое умение (задания на анализ источников)</v>
      </c>
      <c r="E20" s="67" t="str">
        <f>Анализ9АКл!E20</f>
        <v>-</v>
      </c>
      <c r="F20" s="67" t="str">
        <f>Анализ9АКл!F20</f>
        <v>2.3, 2.5, 2.7</v>
      </c>
      <c r="G20" s="67" t="str">
        <f>Анализ9АКл!G20</f>
        <v>В</v>
      </c>
      <c r="H20" s="67">
        <f>Анализ9АКл!H20</f>
        <v>2</v>
      </c>
      <c r="I20" s="68">
        <f t="shared" si="6"/>
        <v>0.72727272727272718</v>
      </c>
      <c r="J20" s="75">
        <f t="shared" si="7"/>
        <v>0.36363636363636359</v>
      </c>
      <c r="K20" s="65" t="str">
        <f t="shared" si="10"/>
        <v>Данный элемент содержания усвоен на низком уровне. Требуется коррекция.</v>
      </c>
    </row>
    <row r="22" spans="1:11" ht="15.75">
      <c r="A22" s="74" t="s">
        <v>73</v>
      </c>
      <c r="B22" s="74" t="s">
        <v>72</v>
      </c>
      <c r="C22" s="74"/>
      <c r="D22" s="73" t="s">
        <v>64</v>
      </c>
    </row>
    <row r="23" spans="1:11" ht="15.75">
      <c r="A23" s="72">
        <v>0</v>
      </c>
      <c r="B23" s="72">
        <f>A24-0.01</f>
        <v>0.28999999999999998</v>
      </c>
      <c r="C23" s="72"/>
      <c r="D23" s="71" t="s">
        <v>65</v>
      </c>
    </row>
    <row r="24" spans="1:11" ht="15.75">
      <c r="A24" s="72">
        <v>0.3</v>
      </c>
      <c r="B24" s="72">
        <f>A25-0.01</f>
        <v>0.49</v>
      </c>
      <c r="C24" s="72"/>
      <c r="D24" s="71" t="s">
        <v>66</v>
      </c>
    </row>
    <row r="25" spans="1:11" ht="15.75">
      <c r="A25" s="72">
        <v>0.5</v>
      </c>
      <c r="B25" s="72">
        <f>A26-0.01</f>
        <v>0.69</v>
      </c>
      <c r="C25" s="72"/>
      <c r="D25" s="71" t="s">
        <v>75</v>
      </c>
    </row>
    <row r="26" spans="1:11" ht="15.75">
      <c r="A26" s="72">
        <v>0.7</v>
      </c>
      <c r="B26" s="72">
        <f>A27-0.01</f>
        <v>0.89</v>
      </c>
      <c r="C26" s="72"/>
      <c r="D26" s="71" t="s">
        <v>67</v>
      </c>
    </row>
    <row r="27" spans="1:11" ht="15.75">
      <c r="A27" s="72">
        <v>0.9</v>
      </c>
      <c r="B27" s="72">
        <v>1</v>
      </c>
      <c r="C27" s="72"/>
      <c r="D27" s="71" t="s">
        <v>68</v>
      </c>
    </row>
    <row r="47" spans="6:6">
      <c r="F47" s="55">
        <v>25</v>
      </c>
    </row>
  </sheetData>
  <sheetProtection password="F7B7" sheet="1" objects="1" scenarios="1" formatColumns="0" formatRows="0"/>
  <mergeCells count="1">
    <mergeCell ref="D1:K1"/>
  </mergeCells>
  <conditionalFormatting sqref="A23:D24 K11:K20">
    <cfRule type="expression" dxfId="5" priority="3">
      <formula>$J11&lt;$A$25</formula>
    </cfRule>
  </conditionalFormatting>
  <conditionalFormatting sqref="D2:R2">
    <cfRule type="cellIs" dxfId="3" priority="1" stopIfTrue="1" operator="greaterThan">
      <formula>100</formula>
    </cfRule>
    <cfRule type="expression" dxfId="2" priority="2" stopIfTrue="1">
      <formula>SUMIFS($I2:$W2,$I$10:$W$10,D$10)&gt;100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Анализ9АКл</vt:lpstr>
      <vt:lpstr>Анализ9БКл</vt:lpstr>
      <vt:lpstr>АнализОО</vt:lpstr>
      <vt:lpstr>Анализ9АКл!Область_печати</vt:lpstr>
      <vt:lpstr>Анализ9БКл!Область_печати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zav2</cp:lastModifiedBy>
  <cp:lastPrinted>2019-01-11T11:21:01Z</cp:lastPrinted>
  <dcterms:created xsi:type="dcterms:W3CDTF">2006-09-28T05:33:49Z</dcterms:created>
  <dcterms:modified xsi:type="dcterms:W3CDTF">2019-03-26T08:04:56Z</dcterms:modified>
</cp:coreProperties>
</file>